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85" yWindow="435" windowWidth="19440" windowHeight="11685"/>
  </bookViews>
  <sheets>
    <sheet name="Big Five Q4 Profits" sheetId="1" r:id="rId1"/>
    <sheet name="Stockbuybacks Q1-Q4" sheetId="2" state="hidden" r:id="rId2"/>
    <sheet name="Oil production Q1-Q4" sheetId="3" state="hidden" r:id="rId3"/>
    <sheet name="Contributions" sheetId="4" state="hidden" r:id="rId4"/>
  </sheets>
  <definedNames>
    <definedName name="_xlnm._FilterDatabase" localSheetId="0" hidden="1">'Big Five Q4 Profits'!$A$1:$Q$7</definedName>
  </definedNames>
  <calcPr calcId="145621"/>
</workbook>
</file>

<file path=xl/calcChain.xml><?xml version="1.0" encoding="utf-8"?>
<calcChain xmlns="http://schemas.openxmlformats.org/spreadsheetml/2006/main">
  <c r="D7" i="1" l="1"/>
  <c r="L6" i="1" l="1"/>
  <c r="L5" i="1"/>
  <c r="L3" i="1"/>
  <c r="L2" i="1"/>
  <c r="K7" i="1"/>
  <c r="L7" i="1" s="1"/>
  <c r="K4" i="1"/>
  <c r="L4" i="1" s="1"/>
  <c r="J5" i="1"/>
  <c r="J4" i="1"/>
  <c r="J7" i="1" s="1"/>
  <c r="P6" i="1"/>
  <c r="E7" i="2"/>
  <c r="C7" i="4"/>
  <c r="B6" i="4"/>
  <c r="B4" i="4"/>
  <c r="B3" i="4"/>
  <c r="E7" i="4"/>
  <c r="D7" i="4"/>
  <c r="F2" i="4"/>
  <c r="F7" i="4" s="1"/>
  <c r="O7" i="1"/>
  <c r="P2" i="1"/>
  <c r="Q2" i="1" s="1"/>
  <c r="D8" i="3"/>
  <c r="D7" i="3"/>
  <c r="D6" i="3"/>
  <c r="D5" i="3"/>
  <c r="D4" i="3"/>
  <c r="D3" i="3"/>
  <c r="C8" i="3"/>
  <c r="B8" i="3"/>
  <c r="C6" i="3"/>
  <c r="C5" i="3"/>
  <c r="B5" i="3"/>
  <c r="B7" i="4" l="1"/>
  <c r="G2" i="4"/>
  <c r="G7" i="4" s="1"/>
  <c r="H7" i="1" l="1"/>
  <c r="G7" i="1"/>
  <c r="F6" i="2"/>
  <c r="F4" i="2"/>
  <c r="D8" i="2"/>
  <c r="E7" i="1" l="1"/>
  <c r="F2" i="1"/>
  <c r="F5" i="1"/>
  <c r="Q4" i="1" l="1"/>
  <c r="B4" i="1"/>
  <c r="F4" i="1" s="1"/>
  <c r="B6" i="1"/>
  <c r="F6" i="1" s="1"/>
  <c r="P7" i="1" l="1"/>
  <c r="Q7" i="1"/>
  <c r="I7" i="1" l="1"/>
  <c r="B3" i="1"/>
  <c r="N7" i="1"/>
  <c r="M7" i="1"/>
  <c r="C7" i="1"/>
  <c r="B7" i="1" l="1"/>
  <c r="D3" i="1"/>
  <c r="F7" i="1" l="1"/>
  <c r="F3" i="1"/>
  <c r="F5" i="2" l="1"/>
  <c r="E8" i="2"/>
  <c r="F8" i="2" s="1"/>
</calcChain>
</file>

<file path=xl/comments1.xml><?xml version="1.0" encoding="utf-8"?>
<comments xmlns="http://schemas.openxmlformats.org/spreadsheetml/2006/main">
  <authors>
    <author>Sherry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djw: replace with total 2011 profit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djw: replace with % change in annual profit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<sst xmlns="http://schemas.openxmlformats.org/spreadsheetml/2006/main" count="122" uniqueCount="67">
  <si>
    <t>Chevron</t>
    <phoneticPr fontId="4" type="noConversion"/>
  </si>
  <si>
    <t>Lobbying $ 2012 (millions) from opensecrets</t>
    <phoneticPr fontId="4" type="noConversion"/>
  </si>
  <si>
    <t>BP</t>
    <phoneticPr fontId="4" type="noConversion"/>
  </si>
  <si>
    <t>ExxonMobil</t>
    <phoneticPr fontId="4" type="noConversion"/>
  </si>
  <si>
    <t>Chevron</t>
  </si>
  <si>
    <t>Shell</t>
  </si>
  <si>
    <t>BP</t>
  </si>
  <si>
    <t xml:space="preserve">Company </t>
  </si>
  <si>
    <t>Total</t>
  </si>
  <si>
    <t>Conoco</t>
  </si>
  <si>
    <t>Exxon</t>
  </si>
  <si>
    <t>ConocoPhillips*</t>
  </si>
  <si>
    <t>http://www.opensecrets.org/orgs/summary.php?id=D000042525</t>
  </si>
  <si>
    <t>$ Campaign contributions 2012 (in millions) **</t>
  </si>
  <si>
    <t>2012 profit through Q3 (in billions of $)</t>
  </si>
  <si>
    <t xml:space="preserve">SOURCES: </t>
  </si>
  <si>
    <t>http://www.opensecrets.org/orgs/totals.php?id=D000000091&amp;cycle=2012</t>
  </si>
  <si>
    <t>http://www.opensecrets.org/orgs/totals.php?id=D000000015&amp;cycle=2012</t>
  </si>
  <si>
    <t>http://www.opensecrets.org/orgs/totals.php?id=D000000129&amp;cycle=2012</t>
  </si>
  <si>
    <t>% of Cont. to Republicans</t>
  </si>
  <si>
    <t>% of Cont. to Democrats</t>
  </si>
  <si>
    <t>http://www.opensecrets.org/orgs/summary.php?id=D000000303</t>
  </si>
  <si>
    <t>SOURCES: Company profit reports, Center for Responsive Politics, Federal Election Commission</t>
  </si>
  <si>
    <t>http://investor.chevron.com/phoenix.zhtml?c=130102&amp;p=irol-reportsOther</t>
  </si>
  <si>
    <t>Contributions</t>
  </si>
  <si>
    <t>*Liquids production includes oil and natural gas liquids</t>
  </si>
  <si>
    <t>Q4 2012 Profits (billions)</t>
  </si>
  <si>
    <t>$ Stock Buy Back, Q4 (billions)</t>
  </si>
  <si>
    <t xml:space="preserve">Lobbying $ 2012 (millions) from FEC lobbying disclosures </t>
  </si>
  <si>
    <t>-</t>
  </si>
  <si>
    <t>http://www.conocophillips.com/EN/newsroom/news_releases/2013NewsReleases/Pages/01-30-2013.aspx</t>
  </si>
  <si>
    <t>http://www.shell.com/global/aboutshell/investor/financial-information/quarterlyresults/2012/4th-quarter-and-full-year-2012-unaudited-results.html</t>
  </si>
  <si>
    <t>2012 Profit (billions)</t>
  </si>
  <si>
    <t xml:space="preserve">Oil production 2012  (millions of barrels per day, net liquids) </t>
  </si>
  <si>
    <t>Oil production 2012 compared to 2011</t>
  </si>
  <si>
    <t>2011 Profits (billions)</t>
  </si>
  <si>
    <t>Percent Change profits 2011-2012</t>
  </si>
  <si>
    <t>Stock Buybacks ($ in billions)</t>
  </si>
  <si>
    <t>Q1 2012</t>
  </si>
  <si>
    <t xml:space="preserve">Q2 2012 </t>
  </si>
  <si>
    <t>Q3 2012</t>
  </si>
  <si>
    <t>Q4 2012</t>
  </si>
  <si>
    <t>2012 total</t>
  </si>
  <si>
    <t xml:space="preserve"> N/A </t>
  </si>
  <si>
    <t>N/A</t>
  </si>
  <si>
    <t>N/A</t>
    <phoneticPr fontId="4" type="noConversion"/>
  </si>
  <si>
    <t>Campaign contributions and lobbying figures updated as of January 30, 2013</t>
  </si>
  <si>
    <t>Stock Buyback, total 2012 (in billions)</t>
  </si>
  <si>
    <t>http://www.sec.gov/Archives/edgar/data/34088/000003408813000003/f8k4q992.htm</t>
  </si>
  <si>
    <t>2011 total</t>
  </si>
  <si>
    <t>% change, 2011-2012</t>
  </si>
  <si>
    <t>Profits</t>
  </si>
  <si>
    <t xml:space="preserve">http://www.opensecrets.org/lobby/clientsum.php?id=D000000091 </t>
  </si>
  <si>
    <t xml:space="preserve">http://www.opensecrets.org/lobby/clientsum.php?id=D000000015 </t>
  </si>
  <si>
    <t xml:space="preserve">http://www.opensecrets.org/lobby/clientsum.php?id=D000000129&amp;year=2012 </t>
  </si>
  <si>
    <t xml:space="preserve">Oil production (Oil plus natural gas liquids, in millions of barrles per day) </t>
  </si>
  <si>
    <t xml:space="preserve">Lobbying spend 2012 (millions) from FEC lobbying disclosures </t>
  </si>
  <si>
    <t>Campaign contributions 2012 (in millions)</t>
  </si>
  <si>
    <t xml:space="preserve">http://www.opensecrets.org/orgs/summary.php?id=D000042525&amp;cycle=2012 </t>
  </si>
  <si>
    <t xml:space="preserve">http://www.opensecrets.org/orgs/summary.php?id=D000000303 </t>
  </si>
  <si>
    <t xml:space="preserve">Oil production 2011  (millions of barrels per day, net liquids*) </t>
  </si>
  <si>
    <t>ConocoPhillips**</t>
  </si>
  <si>
    <t>**ConocoPhillips' lower cash reserves are partly a result of its split into two companies - ConocoPhillips and Phillips 66</t>
  </si>
  <si>
    <t>Date updated</t>
  </si>
  <si>
    <t>Cash Reserves as of December 31, 2012 (in billions $)</t>
  </si>
  <si>
    <t>Campaign contributions and lobbying figures updated as of January 30, 2013 or February 4, 2013</t>
  </si>
  <si>
    <t>http://www.bp.com/extendedsectiongenericarticle.do?categoryId=9045048&amp;contentId=7078004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</si>
</sst>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_([$$-409]* #,##0.00_);_([$$-409]* \(#,##0.00\);_([$$-409]* &quot;-&quot;??_);_(@_)"/>
    <numFmt numFmtId="169" formatCode="&quot;$&quot;#,##0.0_);[Red]\(&quot;$&quot;#,##0.0\)"/>
    <numFmt numFmtId="170" formatCode="_(* #,##0.000_);_(* \(#,##0.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8"/>
      <name val="Verdana"/>
      <family val="2"/>
    </font>
    <font>
      <u/>
      <sz val="11"/>
      <color theme="1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3"/>
      <name val="Times New Roman"/>
      <family val="1"/>
    </font>
    <font>
      <sz val="11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u/>
      <sz val="9"/>
      <color indexed="12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4" applyFont="1"/>
    <xf numFmtId="9" fontId="3" fillId="0" borderId="0" xfId="3" applyFont="1"/>
    <xf numFmtId="3" fontId="3" fillId="0" borderId="0" xfId="0" applyNumberFormat="1" applyFont="1"/>
    <xf numFmtId="167" fontId="3" fillId="0" borderId="0" xfId="1" applyNumberFormat="1" applyFont="1"/>
    <xf numFmtId="0" fontId="7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44" fontId="10" fillId="2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170" fontId="10" fillId="2" borderId="1" xfId="1" applyNumberFormat="1" applyFont="1" applyFill="1" applyBorder="1" applyAlignment="1">
      <alignment horizontal="center" vertical="center" wrapText="1"/>
    </xf>
    <xf numFmtId="170" fontId="10" fillId="4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2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9" fontId="14" fillId="2" borderId="1" xfId="3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9" fontId="16" fillId="0" borderId="0" xfId="3" applyFont="1" applyBorder="1" applyAlignment="1">
      <alignment horizontal="center" vertical="center" wrapText="1"/>
    </xf>
    <xf numFmtId="166" fontId="16" fillId="0" borderId="0" xfId="1" applyNumberFormat="1" applyFont="1" applyBorder="1" applyAlignment="1">
      <alignment horizontal="center" vertical="center" wrapText="1"/>
    </xf>
    <xf numFmtId="9" fontId="16" fillId="0" borderId="0" xfId="3" applyNumberFormat="1" applyFont="1" applyBorder="1" applyAlignment="1">
      <alignment horizontal="center" vertical="center" wrapText="1"/>
    </xf>
    <xf numFmtId="9" fontId="17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9" fontId="17" fillId="0" borderId="1" xfId="3" applyFont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9" fontId="17" fillId="2" borderId="1" xfId="3" applyFont="1" applyFill="1" applyBorder="1" applyAlignment="1">
      <alignment wrapText="1"/>
    </xf>
    <xf numFmtId="9" fontId="17" fillId="2" borderId="1" xfId="3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44" fontId="17" fillId="0" borderId="1" xfId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/>
    </xf>
    <xf numFmtId="9" fontId="17" fillId="0" borderId="1" xfId="3" applyFont="1" applyBorder="1" applyAlignment="1">
      <alignment horizontal="center" vertical="center"/>
    </xf>
    <xf numFmtId="164" fontId="17" fillId="0" borderId="0" xfId="0" applyNumberFormat="1" applyFont="1"/>
    <xf numFmtId="0" fontId="19" fillId="0" borderId="0" xfId="0" applyFont="1"/>
    <xf numFmtId="0" fontId="20" fillId="0" borderId="0" xfId="0" applyFont="1"/>
    <xf numFmtId="0" fontId="2" fillId="0" borderId="0" xfId="4" applyFont="1"/>
    <xf numFmtId="0" fontId="21" fillId="0" borderId="0" xfId="4" applyFont="1"/>
    <xf numFmtId="0" fontId="22" fillId="0" borderId="0" xfId="4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wrapText="1"/>
    </xf>
    <xf numFmtId="0" fontId="27" fillId="0" borderId="0" xfId="4" applyFont="1"/>
    <xf numFmtId="3" fontId="6" fillId="0" borderId="0" xfId="4" applyNumberFormat="1" applyFont="1"/>
    <xf numFmtId="44" fontId="17" fillId="5" borderId="1" xfId="2" applyNumberFormat="1" applyFont="1" applyFill="1" applyBorder="1" applyAlignment="1">
      <alignment horizontal="center" vertical="center" wrapText="1"/>
    </xf>
    <xf numFmtId="44" fontId="17" fillId="5" borderId="1" xfId="2" applyNumberFormat="1" applyFont="1" applyFill="1" applyBorder="1" applyAlignment="1">
      <alignment horizontal="center" vertical="center"/>
    </xf>
    <xf numFmtId="44" fontId="17" fillId="2" borderId="1" xfId="2" applyNumberFormat="1" applyFont="1" applyFill="1" applyBorder="1" applyAlignment="1">
      <alignment horizontal="center" vertical="center" wrapText="1"/>
    </xf>
    <xf numFmtId="44" fontId="17" fillId="2" borderId="1" xfId="2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44" fontId="18" fillId="2" borderId="1" xfId="2" applyNumberFormat="1" applyFont="1" applyFill="1" applyBorder="1" applyAlignment="1">
      <alignment horizontal="center" vertical="center" wrapText="1"/>
    </xf>
    <xf numFmtId="9" fontId="18" fillId="2" borderId="1" xfId="3" applyFont="1" applyFill="1" applyBorder="1" applyAlignment="1">
      <alignment horizontal="center" vertical="center" wrapText="1"/>
    </xf>
    <xf numFmtId="44" fontId="17" fillId="5" borderId="0" xfId="0" applyNumberFormat="1" applyFont="1" applyFill="1"/>
    <xf numFmtId="0" fontId="11" fillId="0" borderId="0" xfId="0" applyFont="1" applyBorder="1" applyAlignment="1">
      <alignment horizontal="left" vertical="center"/>
    </xf>
    <xf numFmtId="0" fontId="28" fillId="0" borderId="0" xfId="0" applyFont="1"/>
    <xf numFmtId="43" fontId="17" fillId="2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44" fontId="10" fillId="2" borderId="1" xfId="0" applyNumberFormat="1" applyFont="1" applyFill="1" applyBorder="1" applyAlignment="1">
      <alignment horizontal="center" vertical="center"/>
    </xf>
    <xf numFmtId="44" fontId="10" fillId="2" borderId="1" xfId="2" applyNumberFormat="1" applyFont="1" applyFill="1" applyBorder="1" applyAlignment="1">
      <alignment horizontal="center" vertical="center"/>
    </xf>
    <xf numFmtId="164" fontId="17" fillId="2" borderId="1" xfId="2" applyNumberFormat="1" applyFont="1" applyFill="1" applyBorder="1" applyAlignment="1">
      <alignment horizontal="center" vertical="center"/>
    </xf>
    <xf numFmtId="15" fontId="23" fillId="0" borderId="0" xfId="0" applyNumberFormat="1" applyFont="1"/>
    <xf numFmtId="9" fontId="17" fillId="0" borderId="1" xfId="3" applyNumberFormat="1" applyFont="1" applyBorder="1" applyAlignment="1">
      <alignment horizontal="center" vertical="center"/>
    </xf>
    <xf numFmtId="0" fontId="2" fillId="0" borderId="0" xfId="4"/>
    <xf numFmtId="9" fontId="17" fillId="2" borderId="1" xfId="3" applyFont="1" applyFill="1" applyBorder="1" applyAlignment="1">
      <alignment horizontal="center" vertical="center" wrapText="1"/>
    </xf>
    <xf numFmtId="44" fontId="17" fillId="2" borderId="1" xfId="2" applyFont="1" applyFill="1" applyBorder="1" applyAlignment="1">
      <alignment horizontal="center" vertical="center" wrapText="1"/>
    </xf>
    <xf numFmtId="168" fontId="17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pensecrets.org/lobby/clientsum.php?id=D000000091" TargetMode="External"/><Relationship Id="rId7" Type="http://schemas.openxmlformats.org/officeDocument/2006/relationships/hyperlink" Target="http://www.opensecrets.org/orgs/summary.php?id=D000000303" TargetMode="External"/><Relationship Id="rId2" Type="http://schemas.openxmlformats.org/officeDocument/2006/relationships/hyperlink" Target="http://www.opensecrets.org/orgs/totals.php?id=D000000091&amp;cycle=2012" TargetMode="External"/><Relationship Id="rId1" Type="http://schemas.openxmlformats.org/officeDocument/2006/relationships/hyperlink" Target="http://www.conocophillips.com/EN/newsroom/news_releases/2013NewsReleases/Pages/01-30-2013.aspx" TargetMode="External"/><Relationship Id="rId6" Type="http://schemas.openxmlformats.org/officeDocument/2006/relationships/hyperlink" Target="http://www.opensecrets.org/orgs/summary.php?id=D000042525&amp;cycle=2012" TargetMode="External"/><Relationship Id="rId5" Type="http://schemas.openxmlformats.org/officeDocument/2006/relationships/hyperlink" Target="http://www.opensecrets.org/lobby/clientsum.php?id=D000000129&amp;year=2012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opensecrets.org/lobby/clientsum.php?id=D000000015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ensecrets.org/lobby/clientsum.php?id=D000000015" TargetMode="External"/><Relationship Id="rId2" Type="http://schemas.openxmlformats.org/officeDocument/2006/relationships/hyperlink" Target="http://www.opensecrets.org/lobby/clientsum.php?id=D000000091" TargetMode="External"/><Relationship Id="rId1" Type="http://schemas.openxmlformats.org/officeDocument/2006/relationships/hyperlink" Target="http://www.opensecrets.org/orgs/totals.php?id=D000000091&amp;cycle=2012" TargetMode="External"/><Relationship Id="rId6" Type="http://schemas.openxmlformats.org/officeDocument/2006/relationships/hyperlink" Target="http://www.opensecrets.org/orgs/summary.php?id=D000000303" TargetMode="External"/><Relationship Id="rId5" Type="http://schemas.openxmlformats.org/officeDocument/2006/relationships/hyperlink" Target="http://www.opensecrets.org/orgs/summary.php?id=D000042525&amp;cycle=2012" TargetMode="External"/><Relationship Id="rId4" Type="http://schemas.openxmlformats.org/officeDocument/2006/relationships/hyperlink" Target="http://www.opensecrets.org/lobby/clientsum.php?id=D000000129&amp;year=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zoomScaleNormal="100" zoomScalePageLayoutView="115" workbookViewId="0">
      <selection activeCell="H7" sqref="H7"/>
    </sheetView>
  </sheetViews>
  <sheetFormatPr defaultColWidth="8.85546875" defaultRowHeight="15" x14ac:dyDescent="0.25"/>
  <cols>
    <col min="1" max="1" width="15.5703125" style="2" customWidth="1"/>
    <col min="2" max="2" width="12.42578125" style="2" hidden="1" customWidth="1"/>
    <col min="3" max="3" width="8.7109375" style="2" hidden="1" customWidth="1"/>
    <col min="4" max="4" width="8.7109375" style="2" customWidth="1"/>
    <col min="5" max="5" width="8.140625" style="2" hidden="1" customWidth="1"/>
    <col min="6" max="6" width="8.85546875" style="2" hidden="1" customWidth="1"/>
    <col min="7" max="7" width="8.28515625" style="2" hidden="1" customWidth="1"/>
    <col min="8" max="8" width="9.140625" style="2" customWidth="1"/>
    <col min="9" max="9" width="12.85546875" style="2" customWidth="1"/>
    <col min="10" max="10" width="14.42578125" style="2" customWidth="1"/>
    <col min="11" max="11" width="13.7109375" style="2" customWidth="1"/>
    <col min="12" max="12" width="11.140625" style="2" customWidth="1"/>
    <col min="13" max="13" width="10.7109375" style="2" customWidth="1"/>
    <col min="14" max="14" width="10.42578125" style="2" hidden="1" customWidth="1"/>
    <col min="15" max="15" width="12.28515625" style="2" customWidth="1"/>
    <col min="16" max="17" width="11.7109375" style="2" customWidth="1"/>
    <col min="18" max="18" width="11.140625" style="2" customWidth="1"/>
    <col min="19" max="16384" width="8.85546875" style="2"/>
  </cols>
  <sheetData>
    <row r="1" spans="1:17" s="1" customFormat="1" ht="93" customHeight="1" x14ac:dyDescent="0.25">
      <c r="A1" s="22" t="s">
        <v>7</v>
      </c>
      <c r="B1" s="22" t="s">
        <v>14</v>
      </c>
      <c r="C1" s="22" t="s">
        <v>26</v>
      </c>
      <c r="D1" s="22" t="s">
        <v>32</v>
      </c>
      <c r="E1" s="22" t="s">
        <v>35</v>
      </c>
      <c r="F1" s="22" t="s">
        <v>36</v>
      </c>
      <c r="G1" s="22" t="s">
        <v>27</v>
      </c>
      <c r="H1" s="22" t="s">
        <v>47</v>
      </c>
      <c r="I1" s="22" t="s">
        <v>64</v>
      </c>
      <c r="J1" s="22" t="s">
        <v>60</v>
      </c>
      <c r="K1" s="22" t="s">
        <v>33</v>
      </c>
      <c r="L1" s="22" t="s">
        <v>34</v>
      </c>
      <c r="M1" s="22" t="s">
        <v>28</v>
      </c>
      <c r="N1" s="22" t="s">
        <v>1</v>
      </c>
      <c r="O1" s="22" t="s">
        <v>13</v>
      </c>
      <c r="P1" s="22" t="s">
        <v>19</v>
      </c>
      <c r="Q1" s="22" t="s">
        <v>20</v>
      </c>
    </row>
    <row r="2" spans="1:17" s="76" customFormat="1" ht="24.75" customHeight="1" x14ac:dyDescent="0.25">
      <c r="A2" s="29" t="s">
        <v>6</v>
      </c>
      <c r="B2" s="30">
        <v>9.9</v>
      </c>
      <c r="C2" s="30"/>
      <c r="D2" s="30">
        <v>11.5</v>
      </c>
      <c r="E2" s="30">
        <v>26</v>
      </c>
      <c r="F2" s="73">
        <f t="shared" ref="F2:F7" si="0">(D2/E2)-1</f>
        <v>-0.55769230769230771</v>
      </c>
      <c r="G2" s="74" t="s">
        <v>44</v>
      </c>
      <c r="H2" s="74" t="s">
        <v>44</v>
      </c>
      <c r="I2" s="75">
        <v>19</v>
      </c>
      <c r="J2" s="64">
        <v>1.2849999999999999</v>
      </c>
      <c r="K2" s="64">
        <v>1.179</v>
      </c>
      <c r="L2" s="33">
        <f>(K2/J2)-1</f>
        <v>-8.2490272373540785E-2</v>
      </c>
      <c r="M2" s="30">
        <v>8.92</v>
      </c>
      <c r="N2" s="30"/>
      <c r="O2" s="69">
        <v>0.36</v>
      </c>
      <c r="P2" s="34">
        <f>0.223888/O2</f>
        <v>0.62191111111111119</v>
      </c>
      <c r="Q2" s="34">
        <f>1-P2</f>
        <v>0.37808888888888881</v>
      </c>
    </row>
    <row r="3" spans="1:17" ht="27" customHeight="1" x14ac:dyDescent="0.25">
      <c r="A3" s="29" t="s">
        <v>4</v>
      </c>
      <c r="B3" s="30">
        <f>13.7+5.3</f>
        <v>19</v>
      </c>
      <c r="C3" s="30">
        <v>7.2</v>
      </c>
      <c r="D3" s="30">
        <f>B3+C3</f>
        <v>26.2</v>
      </c>
      <c r="E3" s="30">
        <v>27</v>
      </c>
      <c r="F3" s="31">
        <f t="shared" si="0"/>
        <v>-2.9629629629629672E-2</v>
      </c>
      <c r="G3" s="30">
        <v>5</v>
      </c>
      <c r="H3" s="30">
        <v>7.55</v>
      </c>
      <c r="I3" s="32">
        <v>20.9</v>
      </c>
      <c r="J3" s="64">
        <v>1.849</v>
      </c>
      <c r="K3" s="64">
        <v>1.764</v>
      </c>
      <c r="L3" s="33">
        <f t="shared" ref="L3:L7" si="1">(K3/J3)-1</f>
        <v>-4.597079502433743E-2</v>
      </c>
      <c r="M3" s="30">
        <v>9.5500000000000007</v>
      </c>
      <c r="N3" s="30"/>
      <c r="O3" s="69">
        <v>3.87</v>
      </c>
      <c r="P3" s="34">
        <v>0.85</v>
      </c>
      <c r="Q3" s="34">
        <v>0.15</v>
      </c>
    </row>
    <row r="4" spans="1:17" ht="27" customHeight="1" x14ac:dyDescent="0.25">
      <c r="A4" s="35" t="s">
        <v>61</v>
      </c>
      <c r="B4" s="36">
        <f>7+1.8</f>
        <v>8.8000000000000007</v>
      </c>
      <c r="C4" s="36">
        <v>1.8</v>
      </c>
      <c r="D4" s="30">
        <v>8.4</v>
      </c>
      <c r="E4" s="36">
        <v>12</v>
      </c>
      <c r="F4" s="31">
        <f t="shared" si="0"/>
        <v>-0.29999999999999993</v>
      </c>
      <c r="G4" s="36">
        <v>5.9</v>
      </c>
      <c r="H4" s="36">
        <v>11.048999999999999</v>
      </c>
      <c r="I4" s="37">
        <v>3.62</v>
      </c>
      <c r="J4" s="64">
        <f>0.618+0.16</f>
        <v>0.77800000000000002</v>
      </c>
      <c r="K4" s="64">
        <f>0.65+0.149</f>
        <v>0.79900000000000004</v>
      </c>
      <c r="L4" s="33">
        <f t="shared" si="1"/>
        <v>2.6992287917737778E-2</v>
      </c>
      <c r="M4" s="36">
        <v>3.8</v>
      </c>
      <c r="N4" s="36"/>
      <c r="O4" s="38">
        <v>0.622</v>
      </c>
      <c r="P4" s="39">
        <v>0.92</v>
      </c>
      <c r="Q4" s="34">
        <f>1-P4</f>
        <v>7.999999999999996E-2</v>
      </c>
    </row>
    <row r="5" spans="1:17" ht="27" customHeight="1" x14ac:dyDescent="0.25">
      <c r="A5" s="35" t="s">
        <v>3</v>
      </c>
      <c r="B5" s="36">
        <v>35</v>
      </c>
      <c r="C5" s="30">
        <v>9.9499999999999993</v>
      </c>
      <c r="D5" s="30">
        <v>44.88</v>
      </c>
      <c r="E5" s="36">
        <v>41</v>
      </c>
      <c r="F5" s="31">
        <f t="shared" si="0"/>
        <v>9.4634146341463499E-2</v>
      </c>
      <c r="G5" s="30">
        <v>5.3</v>
      </c>
      <c r="H5" s="30">
        <v>21.099999999999998</v>
      </c>
      <c r="I5" s="32">
        <v>9.9</v>
      </c>
      <c r="J5" s="64">
        <f>2.185+0.127</f>
        <v>2.3120000000000003</v>
      </c>
      <c r="K5" s="64">
        <v>2.1850000000000001</v>
      </c>
      <c r="L5" s="33">
        <f t="shared" si="1"/>
        <v>-5.4930795847750957E-2</v>
      </c>
      <c r="M5" s="36">
        <v>12.97</v>
      </c>
      <c r="N5" s="36"/>
      <c r="O5" s="38">
        <v>2.77</v>
      </c>
      <c r="P5" s="39">
        <v>0.89</v>
      </c>
      <c r="Q5" s="34">
        <v>0.11</v>
      </c>
    </row>
    <row r="6" spans="1:17" ht="27" customHeight="1" x14ac:dyDescent="0.25">
      <c r="A6" s="35" t="s">
        <v>5</v>
      </c>
      <c r="B6" s="36">
        <f>19.75+7.3</f>
        <v>27.05</v>
      </c>
      <c r="C6" s="30">
        <v>7.3</v>
      </c>
      <c r="D6" s="30">
        <v>27</v>
      </c>
      <c r="E6" s="36">
        <v>31</v>
      </c>
      <c r="F6" s="31">
        <f t="shared" si="0"/>
        <v>-0.12903225806451613</v>
      </c>
      <c r="G6" s="30">
        <v>1.7</v>
      </c>
      <c r="H6" s="30">
        <v>1.4</v>
      </c>
      <c r="I6" s="32">
        <v>18.5</v>
      </c>
      <c r="J6" s="64">
        <v>1.6659999999999999</v>
      </c>
      <c r="K6" s="64">
        <v>1.633</v>
      </c>
      <c r="L6" s="33">
        <f t="shared" si="1"/>
        <v>-1.9807923169267605E-2</v>
      </c>
      <c r="M6" s="36">
        <v>14.4</v>
      </c>
      <c r="N6" s="36"/>
      <c r="O6" s="40">
        <v>0.37718800000000002</v>
      </c>
      <c r="P6" s="39">
        <f>1-Q6</f>
        <v>0.51</v>
      </c>
      <c r="Q6" s="71">
        <v>0.49</v>
      </c>
    </row>
    <row r="7" spans="1:17" x14ac:dyDescent="0.25">
      <c r="A7" s="35" t="s">
        <v>8</v>
      </c>
      <c r="B7" s="36">
        <f>SUM(B2:B6)</f>
        <v>99.75</v>
      </c>
      <c r="C7" s="36">
        <f>SUM(C2:C6)</f>
        <v>26.25</v>
      </c>
      <c r="D7" s="36">
        <f>SUM(D2:D6)</f>
        <v>117.98</v>
      </c>
      <c r="E7" s="36">
        <f>SUM(E2:E6)</f>
        <v>137</v>
      </c>
      <c r="F7" s="31">
        <f t="shared" si="0"/>
        <v>-0.13883211678832119</v>
      </c>
      <c r="G7" s="36">
        <f>SUM(G2:G6)</f>
        <v>17.899999999999999</v>
      </c>
      <c r="H7" s="36">
        <f>SUM(H2:H6)</f>
        <v>41.098999999999997</v>
      </c>
      <c r="I7" s="65">
        <f>SUM(I2:I6)</f>
        <v>71.919999999999987</v>
      </c>
      <c r="J7" s="64">
        <f>SUM(J3:J6)</f>
        <v>6.6050000000000004</v>
      </c>
      <c r="K7" s="64">
        <f>SUM(K3:K6)</f>
        <v>6.3810000000000002</v>
      </c>
      <c r="L7" s="33">
        <f t="shared" si="1"/>
        <v>-3.3913701741105307E-2</v>
      </c>
      <c r="M7" s="36">
        <f>SUM(M2:M6)</f>
        <v>49.64</v>
      </c>
      <c r="N7" s="36">
        <f>SUM(N2:N6)</f>
        <v>0</v>
      </c>
      <c r="O7" s="36">
        <f>SUM(O2:O6)</f>
        <v>7.9991880000000002</v>
      </c>
      <c r="P7" s="31">
        <f>AVERAGE(P2:P6)</f>
        <v>0.75838222222222229</v>
      </c>
      <c r="Q7" s="31">
        <f>AVERAGE(Q2:Q6)</f>
        <v>0.24161777777777776</v>
      </c>
    </row>
    <row r="8" spans="1:17" x14ac:dyDescent="0.25">
      <c r="A8" s="46" t="s">
        <v>25</v>
      </c>
      <c r="P8" s="5"/>
      <c r="Q8" s="5"/>
    </row>
    <row r="9" spans="1:17" x14ac:dyDescent="0.25">
      <c r="A9" s="46" t="s">
        <v>62</v>
      </c>
      <c r="P9" s="5"/>
      <c r="Q9" s="5"/>
    </row>
    <row r="10" spans="1:17" x14ac:dyDescent="0.25">
      <c r="A10" s="46" t="s">
        <v>65</v>
      </c>
      <c r="P10" s="6"/>
    </row>
    <row r="11" spans="1:17" ht="13.5" customHeight="1" x14ac:dyDescent="0.25">
      <c r="A11" s="62" t="s">
        <v>22</v>
      </c>
      <c r="B11" s="23"/>
      <c r="C11" s="24"/>
      <c r="D11" s="24"/>
      <c r="E11" s="24"/>
      <c r="F11" s="25"/>
      <c r="G11" s="24"/>
      <c r="H11" s="25"/>
      <c r="I11" s="26"/>
      <c r="J11" s="27"/>
      <c r="K11" s="27"/>
      <c r="L11" s="27"/>
      <c r="M11" s="24"/>
      <c r="N11" s="24"/>
      <c r="O11" s="23"/>
      <c r="P11" s="23"/>
      <c r="Q11" s="23"/>
    </row>
    <row r="12" spans="1:17" x14ac:dyDescent="0.25">
      <c r="P12" s="4"/>
      <c r="Q12" s="4"/>
    </row>
    <row r="13" spans="1:17" x14ac:dyDescent="0.25">
      <c r="A13" s="41" t="s">
        <v>15</v>
      </c>
    </row>
    <row r="14" spans="1:17" x14ac:dyDescent="0.25">
      <c r="A14" s="48"/>
      <c r="B14" s="48"/>
      <c r="C14" s="48"/>
      <c r="D14" s="49" t="s">
        <v>24</v>
      </c>
      <c r="E14" s="48"/>
      <c r="F14" s="48"/>
      <c r="G14" s="48"/>
      <c r="H14" s="49"/>
      <c r="I14" s="47" t="s">
        <v>63</v>
      </c>
      <c r="J14" s="49" t="s">
        <v>51</v>
      </c>
    </row>
    <row r="15" spans="1:17" x14ac:dyDescent="0.25">
      <c r="A15" s="50" t="s">
        <v>2</v>
      </c>
      <c r="B15" s="3" t="s">
        <v>16</v>
      </c>
      <c r="C15" s="48"/>
      <c r="D15" s="72" t="s">
        <v>52</v>
      </c>
      <c r="E15" s="48"/>
      <c r="F15" s="48"/>
      <c r="G15" s="48"/>
      <c r="H15" s="50"/>
      <c r="I15" s="70">
        <v>41302</v>
      </c>
      <c r="J15" s="51" t="s">
        <v>66</v>
      </c>
    </row>
    <row r="16" spans="1:17" x14ac:dyDescent="0.25">
      <c r="A16" s="48" t="s">
        <v>0</v>
      </c>
      <c r="B16" s="3" t="s">
        <v>17</v>
      </c>
      <c r="C16" s="48"/>
      <c r="D16" s="3" t="s">
        <v>53</v>
      </c>
      <c r="E16" s="48"/>
      <c r="F16" s="48"/>
      <c r="G16" s="48"/>
      <c r="H16" s="50"/>
      <c r="I16" s="70">
        <v>41302</v>
      </c>
      <c r="J16" s="51" t="s">
        <v>23</v>
      </c>
    </row>
    <row r="17" spans="1:10" x14ac:dyDescent="0.25">
      <c r="A17" s="48" t="s">
        <v>9</v>
      </c>
      <c r="B17" s="52" t="s">
        <v>21</v>
      </c>
      <c r="C17" s="48"/>
      <c r="D17" s="3" t="s">
        <v>59</v>
      </c>
      <c r="E17" s="48"/>
      <c r="F17" s="48"/>
      <c r="G17" s="48"/>
      <c r="H17" s="48"/>
      <c r="I17" s="70">
        <v>41309</v>
      </c>
      <c r="J17" s="3" t="s">
        <v>30</v>
      </c>
    </row>
    <row r="18" spans="1:10" x14ac:dyDescent="0.25">
      <c r="A18" s="48" t="s">
        <v>10</v>
      </c>
      <c r="B18" s="3" t="s">
        <v>18</v>
      </c>
      <c r="C18" s="48"/>
      <c r="D18" s="3" t="s">
        <v>54</v>
      </c>
      <c r="E18" s="48"/>
      <c r="F18" s="48"/>
      <c r="G18" s="48"/>
      <c r="H18" s="48"/>
      <c r="I18" s="70">
        <v>41302</v>
      </c>
      <c r="J18" s="3" t="s">
        <v>48</v>
      </c>
    </row>
    <row r="19" spans="1:10" x14ac:dyDescent="0.25">
      <c r="A19" s="48" t="s">
        <v>5</v>
      </c>
      <c r="B19" s="3" t="s">
        <v>12</v>
      </c>
      <c r="C19" s="48"/>
      <c r="D19" s="3" t="s">
        <v>58</v>
      </c>
      <c r="E19" s="48"/>
      <c r="F19" s="48"/>
      <c r="G19" s="48"/>
      <c r="H19" s="48"/>
      <c r="I19" s="70">
        <v>41309</v>
      </c>
      <c r="J19" s="3" t="s">
        <v>31</v>
      </c>
    </row>
    <row r="21" spans="1:10" x14ac:dyDescent="0.25">
      <c r="A21" s="42"/>
    </row>
    <row r="22" spans="1:10" x14ac:dyDescent="0.25">
      <c r="A22" s="1"/>
      <c r="B22" s="44"/>
    </row>
    <row r="23" spans="1:10" x14ac:dyDescent="0.25">
      <c r="A23" s="1"/>
      <c r="B23" s="44"/>
    </row>
    <row r="24" spans="1:10" x14ac:dyDescent="0.25">
      <c r="B24" s="45"/>
    </row>
    <row r="25" spans="1:10" x14ac:dyDescent="0.25">
      <c r="B25" s="43"/>
      <c r="E25" s="43"/>
    </row>
    <row r="26" spans="1:10" x14ac:dyDescent="0.25">
      <c r="B26" s="43"/>
    </row>
  </sheetData>
  <autoFilter ref="A1:Q7"/>
  <sortState ref="A2:G6">
    <sortCondition ref="A2:A6"/>
  </sortState>
  <phoneticPr fontId="4" type="noConversion"/>
  <hyperlinks>
    <hyperlink ref="J17" r:id="rId1"/>
    <hyperlink ref="B15" r:id="rId2"/>
    <hyperlink ref="D15" r:id="rId3"/>
    <hyperlink ref="D16" r:id="rId4"/>
    <hyperlink ref="D18" r:id="rId5"/>
    <hyperlink ref="D19" r:id="rId6"/>
    <hyperlink ref="D17" r:id="rId7"/>
  </hyperlinks>
  <printOptions gridLines="1"/>
  <pageMargins left="0.7" right="0.7" top="0.75" bottom="0.75" header="0.3" footer="0.3"/>
  <pageSetup orientation="landscape" blackAndWhite="1" r:id="rId8"/>
  <legacyDrawing r:id="rId9"/>
  <extLst>
    <ext xmlns:mx="http://schemas.microsoft.com/office/mac/excel/2008/main" uri="{64002731-A6B0-56B0-2670-7721B7C09600}">
      <mx:PLV Mode="0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1" sqref="E11"/>
    </sheetView>
  </sheetViews>
  <sheetFormatPr defaultRowHeight="15" x14ac:dyDescent="0.25"/>
  <sheetData>
    <row r="1" spans="1:6" ht="15.75" x14ac:dyDescent="0.25">
      <c r="B1" s="77" t="s">
        <v>37</v>
      </c>
      <c r="C1" s="78"/>
      <c r="D1" s="78"/>
      <c r="E1" s="78"/>
      <c r="F1" s="78"/>
    </row>
    <row r="2" spans="1:6" ht="15.75" x14ac:dyDescent="0.25">
      <c r="A2" s="14" t="s">
        <v>7</v>
      </c>
      <c r="B2" s="8" t="s">
        <v>38</v>
      </c>
      <c r="C2" s="8" t="s">
        <v>39</v>
      </c>
      <c r="D2" s="8" t="s">
        <v>40</v>
      </c>
      <c r="E2" s="8" t="s">
        <v>41</v>
      </c>
      <c r="F2" s="8" t="s">
        <v>42</v>
      </c>
    </row>
    <row r="3" spans="1:6" ht="15.75" x14ac:dyDescent="0.25">
      <c r="A3" s="14" t="s">
        <v>6</v>
      </c>
      <c r="B3" s="8" t="s">
        <v>43</v>
      </c>
      <c r="C3" s="10" t="s">
        <v>44</v>
      </c>
      <c r="D3" s="12" t="s">
        <v>45</v>
      </c>
      <c r="E3" s="10" t="s">
        <v>44</v>
      </c>
      <c r="F3" s="8" t="s">
        <v>44</v>
      </c>
    </row>
    <row r="4" spans="1:6" ht="15.75" x14ac:dyDescent="0.25">
      <c r="A4" s="14" t="s">
        <v>4</v>
      </c>
      <c r="B4" s="67">
        <v>1.25</v>
      </c>
      <c r="C4" s="68">
        <v>1.25</v>
      </c>
      <c r="D4" s="12">
        <v>1.25</v>
      </c>
      <c r="E4" s="12">
        <v>1.25</v>
      </c>
      <c r="F4" s="10">
        <f>SUM(B4:E4)</f>
        <v>5</v>
      </c>
    </row>
    <row r="5" spans="1:6" ht="15.75" x14ac:dyDescent="0.25">
      <c r="A5" s="14" t="s">
        <v>9</v>
      </c>
      <c r="B5" s="11">
        <v>1.9</v>
      </c>
      <c r="C5" s="10">
        <v>3.1</v>
      </c>
      <c r="D5" s="12">
        <v>0.14899999999999999</v>
      </c>
      <c r="E5" s="13" t="s">
        <v>29</v>
      </c>
      <c r="F5" s="10">
        <f>SUM(B5:E5)</f>
        <v>5.149</v>
      </c>
    </row>
    <row r="6" spans="1:6" ht="15.75" x14ac:dyDescent="0.25">
      <c r="A6" s="14" t="s">
        <v>10</v>
      </c>
      <c r="B6" s="11">
        <v>5.7</v>
      </c>
      <c r="C6" s="10">
        <v>5</v>
      </c>
      <c r="D6" s="12">
        <v>5.0999999999999996</v>
      </c>
      <c r="E6" s="13">
        <v>5.3</v>
      </c>
      <c r="F6" s="10">
        <f>SUM(B6:E6)</f>
        <v>21.099999999999998</v>
      </c>
    </row>
    <row r="7" spans="1:6" ht="15.75" x14ac:dyDescent="0.25">
      <c r="A7" s="14" t="s">
        <v>5</v>
      </c>
      <c r="B7" s="8" t="s">
        <v>29</v>
      </c>
      <c r="C7" s="10">
        <v>0.89</v>
      </c>
      <c r="D7" s="12">
        <v>0.14899999999999999</v>
      </c>
      <c r="E7" s="10">
        <f>F7-D7-C7</f>
        <v>0.45299999999999996</v>
      </c>
      <c r="F7" s="10">
        <v>1.492</v>
      </c>
    </row>
    <row r="8" spans="1:6" ht="15.75" x14ac:dyDescent="0.25">
      <c r="A8" s="14" t="s">
        <v>8</v>
      </c>
      <c r="B8" s="11">
        <v>8.9</v>
      </c>
      <c r="C8" s="11">
        <v>9</v>
      </c>
      <c r="D8" s="11">
        <f>SUM(D4:D7)</f>
        <v>6.6479999999999997</v>
      </c>
      <c r="E8" s="11">
        <f>SUM(E4:E7)</f>
        <v>7.0030000000000001</v>
      </c>
      <c r="F8" s="10">
        <f>SUM(B8:E8)</f>
        <v>31.550999999999998</v>
      </c>
    </row>
    <row r="10" spans="1:6" x14ac:dyDescent="0.25">
      <c r="D10" s="66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8" sqref="A1:D8"/>
    </sheetView>
  </sheetViews>
  <sheetFormatPr defaultRowHeight="15" x14ac:dyDescent="0.25"/>
  <cols>
    <col min="1" max="1" width="11.42578125" style="17" customWidth="1"/>
    <col min="2" max="2" width="12.28515625" style="17" customWidth="1"/>
    <col min="3" max="3" width="11" style="17" customWidth="1"/>
    <col min="4" max="4" width="10.85546875" style="17" customWidth="1"/>
    <col min="5" max="16384" width="9.140625" style="17"/>
  </cols>
  <sheetData>
    <row r="1" spans="1:4" ht="66" customHeight="1" x14ac:dyDescent="0.25">
      <c r="A1" s="79" t="s">
        <v>55</v>
      </c>
      <c r="B1" s="79"/>
      <c r="C1" s="79"/>
      <c r="D1" s="79"/>
    </row>
    <row r="2" spans="1:4" ht="30" x14ac:dyDescent="0.25">
      <c r="A2" s="9" t="s">
        <v>7</v>
      </c>
      <c r="B2" s="9" t="s">
        <v>42</v>
      </c>
      <c r="C2" s="9" t="s">
        <v>49</v>
      </c>
      <c r="D2" s="18" t="s">
        <v>50</v>
      </c>
    </row>
    <row r="3" spans="1:4" ht="15.75" x14ac:dyDescent="0.25">
      <c r="A3" s="19" t="s">
        <v>6</v>
      </c>
      <c r="B3" s="16">
        <v>1.1819999999999999</v>
      </c>
      <c r="C3" s="16">
        <v>1.2909999999999999</v>
      </c>
      <c r="D3" s="20">
        <f>(B3/C3)-1</f>
        <v>-8.4430673896204511E-2</v>
      </c>
    </row>
    <row r="4" spans="1:4" ht="15.75" x14ac:dyDescent="0.25">
      <c r="A4" s="9" t="s">
        <v>4</v>
      </c>
      <c r="B4" s="15">
        <v>1.764</v>
      </c>
      <c r="C4" s="15">
        <v>1.849</v>
      </c>
      <c r="D4" s="20">
        <f t="shared" ref="D4:D7" si="0">(B4/C4)-1</f>
        <v>-4.597079502433743E-2</v>
      </c>
    </row>
    <row r="5" spans="1:4" ht="15.75" x14ac:dyDescent="0.25">
      <c r="A5" s="9" t="s">
        <v>9</v>
      </c>
      <c r="B5" s="15">
        <f>0.65+0.149</f>
        <v>0.79900000000000004</v>
      </c>
      <c r="C5" s="15">
        <f>0.618+0.16</f>
        <v>0.77800000000000002</v>
      </c>
      <c r="D5" s="20">
        <f t="shared" si="0"/>
        <v>2.6992287917737778E-2</v>
      </c>
    </row>
    <row r="6" spans="1:4" ht="15.75" x14ac:dyDescent="0.25">
      <c r="A6" s="9" t="s">
        <v>10</v>
      </c>
      <c r="B6" s="15">
        <v>2.1850000000000001</v>
      </c>
      <c r="C6" s="15">
        <f>2.185+0.127</f>
        <v>2.3120000000000003</v>
      </c>
      <c r="D6" s="20">
        <f t="shared" si="0"/>
        <v>-5.4930795847750957E-2</v>
      </c>
    </row>
    <row r="7" spans="1:4" ht="15.75" x14ac:dyDescent="0.25">
      <c r="A7" s="9" t="s">
        <v>5</v>
      </c>
      <c r="B7" s="15">
        <v>1.633</v>
      </c>
      <c r="C7" s="15">
        <v>1.6659999999999999</v>
      </c>
      <c r="D7" s="20">
        <f t="shared" si="0"/>
        <v>-1.9807923169267605E-2</v>
      </c>
    </row>
    <row r="8" spans="1:4" ht="15.75" x14ac:dyDescent="0.25">
      <c r="A8" s="9" t="s">
        <v>8</v>
      </c>
      <c r="B8" s="15">
        <f>SUM(B4:B7)</f>
        <v>6.3810000000000002</v>
      </c>
      <c r="C8" s="15">
        <f>SUM(C4:C7)</f>
        <v>6.6050000000000004</v>
      </c>
      <c r="D8" s="20">
        <f>(B8/C8)-1</f>
        <v>-3.3913701741105307E-2</v>
      </c>
    </row>
    <row r="10" spans="1:4" ht="15.75" x14ac:dyDescent="0.25">
      <c r="A10" s="21" t="s">
        <v>6</v>
      </c>
    </row>
    <row r="11" spans="1:4" ht="15.75" x14ac:dyDescent="0.25">
      <c r="A11" s="21" t="s">
        <v>4</v>
      </c>
    </row>
    <row r="12" spans="1:4" x14ac:dyDescent="0.25">
      <c r="A12" s="17" t="s">
        <v>9</v>
      </c>
    </row>
    <row r="13" spans="1:4" x14ac:dyDescent="0.25">
      <c r="A13" s="17" t="s">
        <v>10</v>
      </c>
    </row>
    <row r="14" spans="1:4" x14ac:dyDescent="0.25">
      <c r="A14" s="17" t="s">
        <v>5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13" sqref="A13:D17"/>
    </sheetView>
  </sheetViews>
  <sheetFormatPr defaultRowHeight="15" x14ac:dyDescent="0.25"/>
  <cols>
    <col min="1" max="1" width="14.85546875" style="2" customWidth="1"/>
    <col min="2" max="2" width="12.42578125" style="2" hidden="1" customWidth="1"/>
    <col min="3" max="3" width="8.7109375" style="2" hidden="1" customWidth="1"/>
    <col min="4" max="4" width="11.28515625" customWidth="1"/>
    <col min="5" max="5" width="12" customWidth="1"/>
  </cols>
  <sheetData>
    <row r="1" spans="1:7" ht="90" x14ac:dyDescent="0.25">
      <c r="A1" s="22" t="s">
        <v>7</v>
      </c>
      <c r="B1" s="22" t="s">
        <v>14</v>
      </c>
      <c r="C1" s="22" t="s">
        <v>26</v>
      </c>
      <c r="D1" s="22" t="s">
        <v>56</v>
      </c>
      <c r="E1" s="22" t="s">
        <v>57</v>
      </c>
      <c r="F1" s="22" t="s">
        <v>19</v>
      </c>
      <c r="G1" s="22" t="s">
        <v>20</v>
      </c>
    </row>
    <row r="2" spans="1:7" x14ac:dyDescent="0.25">
      <c r="A2" s="29" t="s">
        <v>6</v>
      </c>
      <c r="B2" s="30">
        <v>9.9</v>
      </c>
      <c r="C2" s="30"/>
      <c r="D2" s="53">
        <v>8.92</v>
      </c>
      <c r="E2" s="54">
        <v>0.36</v>
      </c>
      <c r="F2" s="28">
        <f>0.223888/E2</f>
        <v>0.62191111111111119</v>
      </c>
      <c r="G2" s="28">
        <f>1-F2</f>
        <v>0.37808888888888881</v>
      </c>
    </row>
    <row r="3" spans="1:7" x14ac:dyDescent="0.25">
      <c r="A3" s="29" t="s">
        <v>4</v>
      </c>
      <c r="B3" s="30">
        <f>13.7+5.3</f>
        <v>19</v>
      </c>
      <c r="C3" s="30">
        <v>7.2</v>
      </c>
      <c r="D3" s="55">
        <v>9.5500000000000007</v>
      </c>
      <c r="E3" s="56">
        <v>3.87</v>
      </c>
      <c r="F3" s="34">
        <v>0.85</v>
      </c>
      <c r="G3" s="34">
        <v>0.15</v>
      </c>
    </row>
    <row r="4" spans="1:7" x14ac:dyDescent="0.25">
      <c r="A4" s="29" t="s">
        <v>11</v>
      </c>
      <c r="B4" s="30">
        <f>7+1.8</f>
        <v>8.8000000000000007</v>
      </c>
      <c r="C4" s="30">
        <v>1.8</v>
      </c>
      <c r="D4" s="55">
        <v>3.86</v>
      </c>
      <c r="E4" s="56">
        <v>0.62270000000000003</v>
      </c>
      <c r="F4" s="34">
        <v>0.89</v>
      </c>
      <c r="G4" s="34">
        <v>0.11</v>
      </c>
    </row>
    <row r="5" spans="1:7" x14ac:dyDescent="0.25">
      <c r="A5" s="29" t="s">
        <v>3</v>
      </c>
      <c r="B5" s="30">
        <v>35</v>
      </c>
      <c r="C5" s="30">
        <v>9.9499999999999993</v>
      </c>
      <c r="D5" s="55">
        <v>12.97</v>
      </c>
      <c r="E5" s="56">
        <v>2.77</v>
      </c>
      <c r="F5" s="34">
        <v>0.88</v>
      </c>
      <c r="G5" s="34">
        <v>0.11</v>
      </c>
    </row>
    <row r="6" spans="1:7" x14ac:dyDescent="0.25">
      <c r="A6" s="29" t="s">
        <v>5</v>
      </c>
      <c r="B6" s="30">
        <f>19.75+7.3</f>
        <v>27.05</v>
      </c>
      <c r="C6" s="30">
        <v>7.3</v>
      </c>
      <c r="D6" s="55">
        <v>14.4</v>
      </c>
      <c r="E6" s="61">
        <v>0.17</v>
      </c>
      <c r="F6" s="28" t="s">
        <v>29</v>
      </c>
      <c r="G6" s="28" t="s">
        <v>29</v>
      </c>
    </row>
    <row r="7" spans="1:7" x14ac:dyDescent="0.25">
      <c r="A7" s="57" t="s">
        <v>8</v>
      </c>
      <c r="B7" s="58">
        <f>SUM(B2:B6)</f>
        <v>99.75</v>
      </c>
      <c r="C7" s="58">
        <f>SUM(C2:C6)</f>
        <v>26.25</v>
      </c>
      <c r="D7" s="59">
        <f>SUM(D2:D6)</f>
        <v>49.699999999999996</v>
      </c>
      <c r="E7" s="59">
        <f>SUM(E2:E6)</f>
        <v>7.7927</v>
      </c>
      <c r="F7" s="60">
        <f>AVERAGE(F2:F6)</f>
        <v>0.81047777777777774</v>
      </c>
      <c r="G7" s="60">
        <f>AVERAGE(G2:G6)</f>
        <v>0.1870222222222222</v>
      </c>
    </row>
    <row r="8" spans="1:7" x14ac:dyDescent="0.25">
      <c r="A8" s="48" t="s">
        <v>46</v>
      </c>
    </row>
    <row r="9" spans="1:7" x14ac:dyDescent="0.25">
      <c r="A9" s="7" t="s">
        <v>22</v>
      </c>
      <c r="B9" s="23"/>
      <c r="C9" s="24"/>
    </row>
    <row r="11" spans="1:7" x14ac:dyDescent="0.25">
      <c r="A11" s="41" t="s">
        <v>15</v>
      </c>
      <c r="D11" s="63"/>
    </row>
    <row r="12" spans="1:7" x14ac:dyDescent="0.25">
      <c r="A12" s="48"/>
      <c r="B12" s="48"/>
      <c r="C12" s="48"/>
      <c r="D12" s="63"/>
    </row>
    <row r="13" spans="1:7" x14ac:dyDescent="0.25">
      <c r="A13" s="50" t="s">
        <v>2</v>
      </c>
      <c r="B13" s="3" t="s">
        <v>16</v>
      </c>
      <c r="C13" s="48"/>
      <c r="D13" s="3" t="s">
        <v>52</v>
      </c>
    </row>
    <row r="14" spans="1:7" x14ac:dyDescent="0.25">
      <c r="A14" s="48" t="s">
        <v>0</v>
      </c>
      <c r="B14" s="3" t="s">
        <v>17</v>
      </c>
      <c r="C14" s="48"/>
      <c r="D14" s="3" t="s">
        <v>53</v>
      </c>
    </row>
    <row r="15" spans="1:7" x14ac:dyDescent="0.25">
      <c r="A15" s="48" t="s">
        <v>9</v>
      </c>
      <c r="B15" s="52" t="s">
        <v>21</v>
      </c>
      <c r="C15" s="48"/>
      <c r="D15" s="3" t="s">
        <v>59</v>
      </c>
    </row>
    <row r="16" spans="1:7" x14ac:dyDescent="0.25">
      <c r="A16" s="48" t="s">
        <v>10</v>
      </c>
      <c r="B16" s="3" t="s">
        <v>18</v>
      </c>
      <c r="C16" s="48"/>
      <c r="D16" s="3" t="s">
        <v>54</v>
      </c>
    </row>
    <row r="17" spans="1:4" x14ac:dyDescent="0.25">
      <c r="A17" s="48" t="s">
        <v>5</v>
      </c>
      <c r="B17" s="3" t="s">
        <v>12</v>
      </c>
      <c r="C17" s="48"/>
      <c r="D17" s="3" t="s">
        <v>58</v>
      </c>
    </row>
    <row r="19" spans="1:4" x14ac:dyDescent="0.25">
      <c r="A19" s="42"/>
    </row>
    <row r="20" spans="1:4" x14ac:dyDescent="0.25">
      <c r="A20" s="1"/>
      <c r="B20" s="44"/>
    </row>
    <row r="21" spans="1:4" x14ac:dyDescent="0.25">
      <c r="A21" s="1"/>
      <c r="B21" s="44"/>
    </row>
    <row r="22" spans="1:4" x14ac:dyDescent="0.25">
      <c r="B22" s="45"/>
    </row>
    <row r="23" spans="1:4" x14ac:dyDescent="0.25">
      <c r="B23" s="43"/>
    </row>
    <row r="24" spans="1:4" x14ac:dyDescent="0.25">
      <c r="B24" s="43"/>
    </row>
  </sheetData>
  <hyperlinks>
    <hyperlink ref="B13" r:id="rId1"/>
    <hyperlink ref="D13" r:id="rId2"/>
    <hyperlink ref="D14" r:id="rId3"/>
    <hyperlink ref="D16" r:id="rId4"/>
    <hyperlink ref="D17" r:id="rId5"/>
    <hyperlink ref="D1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Five Q4 Profits</vt:lpstr>
      <vt:lpstr>Stockbuybacks Q1-Q4</vt:lpstr>
      <vt:lpstr>Oil production Q1-Q4</vt:lpstr>
      <vt:lpstr>Contributions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Cavanagh</dc:creator>
  <cp:lastModifiedBy>Jackie Weidman</cp:lastModifiedBy>
  <cp:lastPrinted>2013-02-05T16:14:39Z</cp:lastPrinted>
  <dcterms:created xsi:type="dcterms:W3CDTF">2012-04-27T15:37:14Z</dcterms:created>
  <dcterms:modified xsi:type="dcterms:W3CDTF">2013-02-06T14:22:23Z</dcterms:modified>
</cp:coreProperties>
</file>